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al Analyzer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<sst xmlns="http://schemas.openxmlformats.org/spreadsheetml/2006/main" count="81" uniqueCount="80">
  <si>
    <t xml:space="preserve">Rental Deal Analyzer</t>
  </si>
  <si>
    <t xml:space="preserve">Type into the yellow cells. Use one currency throughout. Example inputs in blue are illustrative only.</t>
  </si>
  <si>
    <t xml:space="preserve">Input / Result</t>
  </si>
  <si>
    <t xml:space="preserve">Deal A</t>
  </si>
  <si>
    <t xml:space="preserve">Deal B</t>
  </si>
  <si>
    <t xml:space="preserve">Deal C</t>
  </si>
  <si>
    <t xml:space="preserve">Notes</t>
  </si>
  <si>
    <t xml:space="preserve">PROPERTY &amp; PURCHASE</t>
  </si>
  <si>
    <t xml:space="preserve">Purchase price</t>
  </si>
  <si>
    <t xml:space="preserve">Agreed price</t>
  </si>
  <si>
    <t xml:space="preserve">Closing costs</t>
  </si>
  <si>
    <t xml:space="preserve">Legal, title, lender and transfer fees</t>
  </si>
  <si>
    <t xml:space="preserve">Repairs / rehab budget</t>
  </si>
  <si>
    <t xml:space="preserve">Work needed before renting</t>
  </si>
  <si>
    <t xml:space="preserve">FINANCING</t>
  </si>
  <si>
    <t xml:space="preserve">Down payment (%)</t>
  </si>
  <si>
    <t xml:space="preserve">Share of price paid in cash; 100% = cash purchase</t>
  </si>
  <si>
    <t xml:space="preserve">Interest rate (yearly %)</t>
  </si>
  <si>
    <t xml:space="preserve">Your loan quote</t>
  </si>
  <si>
    <t xml:space="preserve">Loan term (years)</t>
  </si>
  <si>
    <t xml:space="preserve">Years to repay</t>
  </si>
  <si>
    <t xml:space="preserve">INCOME (MONTHLY)</t>
  </si>
  <si>
    <t xml:space="preserve">Rent per month</t>
  </si>
  <si>
    <t xml:space="preserve">Check comparable rentals nearby</t>
  </si>
  <si>
    <t xml:space="preserve">Other income per month</t>
  </si>
  <si>
    <t xml:space="preserve">Parking, laundry, storage</t>
  </si>
  <si>
    <t xml:space="preserve">Vacancy (% of rent)</t>
  </si>
  <si>
    <t xml:space="preserve">Months empty between tenants</t>
  </si>
  <si>
    <t xml:space="preserve">OPERATING COSTS</t>
  </si>
  <si>
    <t xml:space="preserve">Property management (% of rent)</t>
  </si>
  <si>
    <t xml:space="preserve">0% if you self-manage</t>
  </si>
  <si>
    <t xml:space="preserve">Maintenance (% of rent)</t>
  </si>
  <si>
    <t xml:space="preserve">Everyday repairs</t>
  </si>
  <si>
    <t xml:space="preserve">Capital expenditures (% of rent)</t>
  </si>
  <si>
    <t xml:space="preserve">Roof, boiler, big-ticket items over time</t>
  </si>
  <si>
    <t xml:space="preserve">Property tax per year</t>
  </si>
  <si>
    <t xml:space="preserve">Local rates or land use charge</t>
  </si>
  <si>
    <t xml:space="preserve">Insurance per year</t>
  </si>
  <si>
    <t xml:space="preserve">Landlord policy</t>
  </si>
  <si>
    <t xml:space="preserve">Service charge / HOA per month</t>
  </si>
  <si>
    <t xml:space="preserve">Estate or building fees</t>
  </si>
  <si>
    <t xml:space="preserve">Utilities you pay per month</t>
  </si>
  <si>
    <t xml:space="preserve">Water, waste, power paid by you</t>
  </si>
  <si>
    <t xml:space="preserve">RESULTS</t>
  </si>
  <si>
    <t xml:space="preserve">All-in cost (price + closing + rehab)</t>
  </si>
  <si>
    <t xml:space="preserve">Loan amount</t>
  </si>
  <si>
    <t xml:space="preserve">Cash you invest</t>
  </si>
  <si>
    <t xml:space="preserve">Monthly mortgage payment</t>
  </si>
  <si>
    <t xml:space="preserve">Gross monthly income</t>
  </si>
  <si>
    <t xml:space="preserve">Vacancy allowance per month</t>
  </si>
  <si>
    <t xml:space="preserve">Operating costs per month</t>
  </si>
  <si>
    <t xml:space="preserve">Net operating income per month</t>
  </si>
  <si>
    <t xml:space="preserve">Net operating income per year (NOI)</t>
  </si>
  <si>
    <t xml:space="preserve">VERDICT</t>
  </si>
  <si>
    <t xml:space="preserve">Monthly cash flow</t>
  </si>
  <si>
    <t xml:space="preserve">Yearly cash flow</t>
  </si>
  <si>
    <t xml:space="preserve">Cash-on-cash return</t>
  </si>
  <si>
    <t xml:space="preserve">Cap rate</t>
  </si>
  <si>
    <t xml:space="preserve">DSCR (lenders often want 1.20+)</t>
  </si>
  <si>
    <t xml:space="preserve">1% rule: rent as % of all-in cost</t>
  </si>
  <si>
    <t xml:space="preserve">1% rule check</t>
  </si>
  <si>
    <t xml:space="preserve">Cash flow check</t>
  </si>
  <si>
    <t xml:space="preserve">Education only, not financial advice. Example inputs are illustrative. From Real Estate with Nwaeze David.</t>
  </si>
  <si>
    <t xml:space="preserve">Real Estate with Nwaeze David · realestate.nwaezedavid.com</t>
  </si>
  <si>
    <t xml:space="preserve">How to use it</t>
  </si>
  <si>
    <t xml:space="preserve">1. Go to the "Deal Analyzer" tab. It holds three deals side by side (Deal A, B, C) so you can compare properties.</t>
  </si>
  <si>
    <t xml:space="preserve">2. Type your numbers only into the YELLOW cells. Blue numbers are example inputs you should replace. Every white cell below them is calculated for you.</t>
  </si>
  <si>
    <t xml:space="preserve">3. Use one currency throughout (Naira, Dollars, Pounds, Cedis...). The formulas work the same in any currency.</t>
  </si>
  <si>
    <t xml:space="preserve">4. Percentages are typed as percentages (e.g. 8% for vacancy).</t>
  </si>
  <si>
    <t xml:space="preserve">5. Read the "Verdict" rows at the bottom: monthly cash flow, cash-on-cash return, cap rate, DSCR and the 1% rule check.</t>
  </si>
  <si>
    <t xml:space="preserve">What the results mean</t>
  </si>
  <si>
    <t xml:space="preserve">Monthly cash flow: rent left over after the mortgage and every operating cost. Positive means the property pays you each month.</t>
  </si>
  <si>
    <t xml:space="preserve">Cash-on-cash return: yearly cash flow divided by the cash you put in. It tells you how hard your own money is working.</t>
  </si>
  <si>
    <t xml:space="preserve">Cap rate: net operating income divided by the price. It compares properties regardless of how they are financed.</t>
  </si>
  <si>
    <t xml:space="preserve">DSCR: net operating income divided by the yearly mortgage payments. Many investor lenders look for 1.20 or higher.</t>
  </si>
  <si>
    <t xml:space="preserve">1% rule: a quick screen. Monthly rent at or above 1% of the all-in price usually signals a deal worth a closer look. It is a rule of thumb, not a verdict.</t>
  </si>
  <si>
    <t xml:space="preserve">Important</t>
  </si>
  <si>
    <t xml:space="preserve">The example numbers are illustrative only. Replace them with real quotes for your property, loan and market.</t>
  </si>
  <si>
    <t xml:space="preserve">This tool is for education. It is not financial, tax or legal advice. Confirm figures with a lender, accountant or licensed professional before you buy.</t>
  </si>
  <si>
    <t xml:space="preserve">More guides: realestate.nwaezedavid.com  ·  How to calculate rental property ROI  ·  Cap rate explained  ·  BRRRR method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</si>
</sst>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;\(#,##0\);\-"/>
    <numFmt numFmtId="166" formatCode="0.0%"/>
    <numFmt numFmtId="167" formatCode="0.00%"/>
    <numFmt numFmtId="168" formatCode="0"/>
    <numFmt numFmtId="169" formatCode="#,##0.00;\(#,##0.00\);\-"/>
    <numFmt numFmtId="170" formatCode="0.00\x"/>
    <numFmt numFmtId="171" formatCode="@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0E3A2F"/>
      <name val="Arial"/>
      <family val="0"/>
      <charset val="1"/>
    </font>
    <font>
      <i val="true"/>
      <sz val="10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0E3A2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20"/>
      <color rgb="FF0E3A2F"/>
      <name val="Arial"/>
      <family val="0"/>
      <charset val="1"/>
    </font>
    <font>
      <i val="true"/>
      <sz val="11"/>
      <color rgb="FF666666"/>
      <name val="Arial"/>
      <family val="0"/>
      <charset val="1"/>
    </font>
    <font>
      <b val="true"/>
      <sz val="13"/>
      <color rgb="FF0E3A2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0E3A2F"/>
        <bgColor rgb="FF003366"/>
      </patternFill>
    </fill>
    <fill>
      <patternFill patternType="solid">
        <fgColor rgb="FFEEF5F1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F2CC"/>
        <bgColor rgb="FFEEF5F1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0D7D3"/>
      </left>
      <right style="thin">
        <color rgb="FFD0D7D3"/>
      </right>
      <top style="thin">
        <color rgb="FFD0D7D3"/>
      </top>
      <bottom style="thin">
        <color rgb="FFD0D7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9" fillId="4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0" fontId="11" fillId="5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EEF5F1"/>
      <rgbColor rgb="FF660066"/>
      <rgbColor rgb="FFFF8080"/>
      <rgbColor rgb="FF0066CC"/>
      <rgbColor rgb="FFD0D7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E3A2F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4" min="2" style="0" width="18"/>
    <col collapsed="false" customWidth="true" hidden="false" outlineLevel="0" max="5" min="5" style="0" width="60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  <c r="D4" s="4" t="s">
        <v>5</v>
      </c>
      <c r="E4" s="3" t="s">
        <v>6</v>
      </c>
    </row>
    <row r="5" customFormat="false" ht="15" hidden="false" customHeight="false" outlineLevel="0" collapsed="false">
      <c r="A5" s="5" t="s">
        <v>7</v>
      </c>
      <c r="B5" s="6"/>
      <c r="C5" s="6"/>
      <c r="D5" s="6"/>
      <c r="E5" s="6"/>
    </row>
    <row r="6" customFormat="false" ht="15" hidden="false" customHeight="false" outlineLevel="0" collapsed="false">
      <c r="A6" s="7" t="s">
        <v>8</v>
      </c>
      <c r="B6" s="8" t="n">
        <v>200000</v>
      </c>
      <c r="C6" s="8" t="n">
        <v>150000</v>
      </c>
      <c r="D6" s="8" t="n">
        <v>320000</v>
      </c>
      <c r="E6" s="9" t="s">
        <v>9</v>
      </c>
    </row>
    <row r="7" customFormat="false" ht="15" hidden="false" customHeight="false" outlineLevel="0" collapsed="false">
      <c r="A7" s="7" t="s">
        <v>10</v>
      </c>
      <c r="B7" s="8" t="n">
        <v>6000</v>
      </c>
      <c r="C7" s="8" t="n">
        <v>4500</v>
      </c>
      <c r="D7" s="8" t="n">
        <v>9600</v>
      </c>
      <c r="E7" s="9" t="s">
        <v>11</v>
      </c>
    </row>
    <row r="8" customFormat="false" ht="15" hidden="false" customHeight="false" outlineLevel="0" collapsed="false">
      <c r="A8" s="7" t="s">
        <v>12</v>
      </c>
      <c r="B8" s="8" t="n">
        <v>10000</v>
      </c>
      <c r="C8" s="8" t="n">
        <v>0</v>
      </c>
      <c r="D8" s="8" t="n">
        <v>25000</v>
      </c>
      <c r="E8" s="9" t="s">
        <v>13</v>
      </c>
    </row>
    <row r="9" customFormat="false" ht="15" hidden="false" customHeight="false" outlineLevel="0" collapsed="false">
      <c r="A9" s="5" t="s">
        <v>14</v>
      </c>
      <c r="B9" s="6"/>
      <c r="C9" s="6"/>
      <c r="D9" s="6"/>
      <c r="E9" s="6"/>
    </row>
    <row r="10" customFormat="false" ht="15" hidden="false" customHeight="false" outlineLevel="0" collapsed="false">
      <c r="A10" s="7" t="s">
        <v>15</v>
      </c>
      <c r="B10" s="10" t="n">
        <v>0.25</v>
      </c>
      <c r="C10" s="10" t="n">
        <v>0.2</v>
      </c>
      <c r="D10" s="10" t="n">
        <v>0.25</v>
      </c>
      <c r="E10" s="9" t="s">
        <v>16</v>
      </c>
    </row>
    <row r="11" customFormat="false" ht="15" hidden="false" customHeight="false" outlineLevel="0" collapsed="false">
      <c r="A11" s="7" t="s">
        <v>17</v>
      </c>
      <c r="B11" s="11" t="n">
        <v>0.075</v>
      </c>
      <c r="C11" s="11" t="n">
        <v>0.07</v>
      </c>
      <c r="D11" s="11" t="n">
        <v>0.08</v>
      </c>
      <c r="E11" s="9" t="s">
        <v>18</v>
      </c>
    </row>
    <row r="12" customFormat="false" ht="15" hidden="false" customHeight="false" outlineLevel="0" collapsed="false">
      <c r="A12" s="7" t="s">
        <v>19</v>
      </c>
      <c r="B12" s="12" t="n">
        <v>30</v>
      </c>
      <c r="C12" s="12" t="n">
        <v>30</v>
      </c>
      <c r="D12" s="12" t="n">
        <v>25</v>
      </c>
      <c r="E12" s="9" t="s">
        <v>20</v>
      </c>
    </row>
    <row r="13" customFormat="false" ht="15" hidden="false" customHeight="false" outlineLevel="0" collapsed="false">
      <c r="A13" s="5" t="s">
        <v>21</v>
      </c>
      <c r="B13" s="6"/>
      <c r="C13" s="6"/>
      <c r="D13" s="6"/>
      <c r="E13" s="6"/>
    </row>
    <row r="14" customFormat="false" ht="15" hidden="false" customHeight="false" outlineLevel="0" collapsed="false">
      <c r="A14" s="7" t="s">
        <v>22</v>
      </c>
      <c r="B14" s="8" t="n">
        <v>1900</v>
      </c>
      <c r="C14" s="8" t="n">
        <v>1500</v>
      </c>
      <c r="D14" s="8" t="n">
        <v>2900</v>
      </c>
      <c r="E14" s="9" t="s">
        <v>23</v>
      </c>
    </row>
    <row r="15" customFormat="false" ht="15" hidden="false" customHeight="false" outlineLevel="0" collapsed="false">
      <c r="A15" s="7" t="s">
        <v>24</v>
      </c>
      <c r="B15" s="8" t="n">
        <v>0</v>
      </c>
      <c r="C15" s="8" t="n">
        <v>50</v>
      </c>
      <c r="D15" s="8" t="n">
        <v>100</v>
      </c>
      <c r="E15" s="9" t="s">
        <v>25</v>
      </c>
    </row>
    <row r="16" customFormat="false" ht="15" hidden="false" customHeight="false" outlineLevel="0" collapsed="false">
      <c r="A16" s="7" t="s">
        <v>26</v>
      </c>
      <c r="B16" s="10" t="n">
        <v>0.08</v>
      </c>
      <c r="C16" s="10" t="n">
        <v>0.08</v>
      </c>
      <c r="D16" s="10" t="n">
        <v>0.06</v>
      </c>
      <c r="E16" s="9" t="s">
        <v>27</v>
      </c>
    </row>
    <row r="17" customFormat="false" ht="15" hidden="false" customHeight="false" outlineLevel="0" collapsed="false">
      <c r="A17" s="5" t="s">
        <v>28</v>
      </c>
      <c r="B17" s="6"/>
      <c r="C17" s="6"/>
      <c r="D17" s="6"/>
      <c r="E17" s="6"/>
    </row>
    <row r="18" customFormat="false" ht="15" hidden="false" customHeight="false" outlineLevel="0" collapsed="false">
      <c r="A18" s="7" t="s">
        <v>29</v>
      </c>
      <c r="B18" s="10" t="n">
        <v>0.08</v>
      </c>
      <c r="C18" s="10" t="n">
        <v>0.1</v>
      </c>
      <c r="D18" s="10" t="n">
        <v>0.08</v>
      </c>
      <c r="E18" s="9" t="s">
        <v>30</v>
      </c>
    </row>
    <row r="19" customFormat="false" ht="15" hidden="false" customHeight="false" outlineLevel="0" collapsed="false">
      <c r="A19" s="7" t="s">
        <v>31</v>
      </c>
      <c r="B19" s="10" t="n">
        <v>0.05</v>
      </c>
      <c r="C19" s="10" t="n">
        <v>0.05</v>
      </c>
      <c r="D19" s="10" t="n">
        <v>0.05</v>
      </c>
      <c r="E19" s="9" t="s">
        <v>32</v>
      </c>
    </row>
    <row r="20" customFormat="false" ht="15" hidden="false" customHeight="false" outlineLevel="0" collapsed="false">
      <c r="A20" s="7" t="s">
        <v>33</v>
      </c>
      <c r="B20" s="10" t="n">
        <v>0.05</v>
      </c>
      <c r="C20" s="10" t="n">
        <v>0.05</v>
      </c>
      <c r="D20" s="10" t="n">
        <v>0.05</v>
      </c>
      <c r="E20" s="9" t="s">
        <v>34</v>
      </c>
    </row>
    <row r="21" customFormat="false" ht="15" hidden="false" customHeight="false" outlineLevel="0" collapsed="false">
      <c r="A21" s="7" t="s">
        <v>35</v>
      </c>
      <c r="B21" s="8" t="n">
        <v>2400</v>
      </c>
      <c r="C21" s="8" t="n">
        <v>1800</v>
      </c>
      <c r="D21" s="8" t="n">
        <v>4000</v>
      </c>
      <c r="E21" s="9" t="s">
        <v>36</v>
      </c>
    </row>
    <row r="22" customFormat="false" ht="15" hidden="false" customHeight="false" outlineLevel="0" collapsed="false">
      <c r="A22" s="7" t="s">
        <v>37</v>
      </c>
      <c r="B22" s="8" t="n">
        <v>1200</v>
      </c>
      <c r="C22" s="8" t="n">
        <v>900</v>
      </c>
      <c r="D22" s="8" t="n">
        <v>1800</v>
      </c>
      <c r="E22" s="9" t="s">
        <v>38</v>
      </c>
    </row>
    <row r="23" customFormat="false" ht="15" hidden="false" customHeight="false" outlineLevel="0" collapsed="false">
      <c r="A23" s="7" t="s">
        <v>39</v>
      </c>
      <c r="B23" s="8" t="n">
        <v>0</v>
      </c>
      <c r="C23" s="8" t="n">
        <v>0</v>
      </c>
      <c r="D23" s="8" t="n">
        <v>150</v>
      </c>
      <c r="E23" s="9" t="s">
        <v>40</v>
      </c>
    </row>
    <row r="24" customFormat="false" ht="15" hidden="false" customHeight="false" outlineLevel="0" collapsed="false">
      <c r="A24" s="7" t="s">
        <v>41</v>
      </c>
      <c r="B24" s="8" t="n">
        <v>0</v>
      </c>
      <c r="C24" s="8" t="n">
        <v>60</v>
      </c>
      <c r="D24" s="8" t="n">
        <v>0</v>
      </c>
      <c r="E24" s="9" t="s">
        <v>42</v>
      </c>
    </row>
    <row r="26" customFormat="false" ht="15" hidden="false" customHeight="false" outlineLevel="0" collapsed="false">
      <c r="A26" s="5" t="s">
        <v>43</v>
      </c>
      <c r="B26" s="6"/>
      <c r="C26" s="6"/>
      <c r="D26" s="6"/>
      <c r="E26" s="6"/>
    </row>
    <row r="27" customFormat="false" ht="15" hidden="false" customHeight="false" outlineLevel="0" collapsed="false">
      <c r="A27" s="7" t="s">
        <v>44</v>
      </c>
      <c r="B27" s="13" t="n">
        <f aca="false">B6+B7+B8</f>
        <v>216000</v>
      </c>
      <c r="C27" s="13" t="n">
        <f aca="false">C6+C7+C8</f>
        <v>154500</v>
      </c>
      <c r="D27" s="13" t="n">
        <f aca="false">D6+D7+D8</f>
        <v>354600</v>
      </c>
    </row>
    <row r="28" customFormat="false" ht="15" hidden="false" customHeight="false" outlineLevel="0" collapsed="false">
      <c r="A28" s="7" t="s">
        <v>45</v>
      </c>
      <c r="B28" s="13" t="n">
        <f aca="false">B6*(1-B10)</f>
        <v>150000</v>
      </c>
      <c r="C28" s="13" t="n">
        <f aca="false">C6*(1-C10)</f>
        <v>120000</v>
      </c>
      <c r="D28" s="13" t="n">
        <f aca="false">D6*(1-D10)</f>
        <v>240000</v>
      </c>
    </row>
    <row r="29" customFormat="false" ht="15" hidden="false" customHeight="false" outlineLevel="0" collapsed="false">
      <c r="A29" s="7" t="s">
        <v>46</v>
      </c>
      <c r="B29" s="13" t="n">
        <f aca="false">B6*B10+B7+B8</f>
        <v>66000</v>
      </c>
      <c r="C29" s="13" t="n">
        <f aca="false">C6*C10+C7+C8</f>
        <v>34500</v>
      </c>
      <c r="D29" s="13" t="n">
        <f aca="false">D6*D10+D7+D8</f>
        <v>114600</v>
      </c>
    </row>
    <row r="30" customFormat="false" ht="15" hidden="false" customHeight="false" outlineLevel="0" collapsed="false">
      <c r="A30" s="7" t="s">
        <v>47</v>
      </c>
      <c r="B30" s="14" t="n">
        <f aca="false">IF(B28=0,0,IF(B11=0,B28/(B12*12),-PMT(B11/12,B12*12,B28)))</f>
        <v>1048.82176282917</v>
      </c>
      <c r="C30" s="14" t="n">
        <f aca="false">IF(C28=0,0,IF(C11=0,C28/(C12*12),-PMT(C11/12,C12*12,C28)))</f>
        <v>798.36299421502</v>
      </c>
      <c r="D30" s="14" t="n">
        <f aca="false">IF(D28=0,0,IF(D11=0,D28/(D12*12),-PMT(D11/12,D12*12,D28)))</f>
        <v>1852.35892649521</v>
      </c>
    </row>
    <row r="31" customFormat="false" ht="15" hidden="false" customHeight="false" outlineLevel="0" collapsed="false">
      <c r="A31" s="7" t="s">
        <v>48</v>
      </c>
      <c r="B31" s="13" t="n">
        <f aca="false">B14+B15</f>
        <v>1900</v>
      </c>
      <c r="C31" s="13" t="n">
        <f aca="false">C14+C15</f>
        <v>1550</v>
      </c>
      <c r="D31" s="13" t="n">
        <f aca="false">D14+D15</f>
        <v>3000</v>
      </c>
    </row>
    <row r="32" customFormat="false" ht="15" hidden="false" customHeight="false" outlineLevel="0" collapsed="false">
      <c r="A32" s="7" t="s">
        <v>49</v>
      </c>
      <c r="B32" s="13" t="n">
        <f aca="false">B14*B16</f>
        <v>152</v>
      </c>
      <c r="C32" s="13" t="n">
        <f aca="false">C14*C16</f>
        <v>120</v>
      </c>
      <c r="D32" s="13" t="n">
        <f aca="false">D14*D16</f>
        <v>174</v>
      </c>
    </row>
    <row r="33" customFormat="false" ht="15" hidden="false" customHeight="false" outlineLevel="0" collapsed="false">
      <c r="A33" s="7" t="s">
        <v>50</v>
      </c>
      <c r="B33" s="13" t="n">
        <f aca="false">B14*(B18+B19+B20)+B21/12+B22/12+B23+B24</f>
        <v>642</v>
      </c>
      <c r="C33" s="13" t="n">
        <f aca="false">C14*(C18+C19+C20)+C21/12+C22/12+C23+C24</f>
        <v>585</v>
      </c>
      <c r="D33" s="13" t="n">
        <f aca="false">D14*(D18+D19+D20)+D21/12+D22/12+D23+D24</f>
        <v>1155.33333333333</v>
      </c>
    </row>
    <row r="34" customFormat="false" ht="15" hidden="false" customHeight="false" outlineLevel="0" collapsed="false">
      <c r="A34" s="7" t="s">
        <v>51</v>
      </c>
      <c r="B34" s="13" t="n">
        <f aca="false">B31-B32-B33</f>
        <v>1106</v>
      </c>
      <c r="C34" s="13" t="n">
        <f aca="false">C31-C32-C33</f>
        <v>845</v>
      </c>
      <c r="D34" s="13" t="n">
        <f aca="false">D31-D32-D33</f>
        <v>1670.66666666667</v>
      </c>
    </row>
    <row r="35" customFormat="false" ht="15" hidden="false" customHeight="false" outlineLevel="0" collapsed="false">
      <c r="A35" s="7" t="s">
        <v>52</v>
      </c>
      <c r="B35" s="13" t="n">
        <f aca="false">B34*12</f>
        <v>13272</v>
      </c>
      <c r="C35" s="13" t="n">
        <f aca="false">C34*12</f>
        <v>10140</v>
      </c>
      <c r="D35" s="13" t="n">
        <f aca="false">D34*12</f>
        <v>20048</v>
      </c>
    </row>
    <row r="36" customFormat="false" ht="15" hidden="false" customHeight="false" outlineLevel="0" collapsed="false">
      <c r="A36" s="5" t="s">
        <v>53</v>
      </c>
      <c r="B36" s="6"/>
      <c r="C36" s="6"/>
      <c r="D36" s="6"/>
      <c r="E36" s="6"/>
    </row>
    <row r="37" customFormat="false" ht="15" hidden="false" customHeight="false" outlineLevel="0" collapsed="false">
      <c r="A37" s="15" t="s">
        <v>54</v>
      </c>
      <c r="B37" s="16" t="n">
        <f aca="false">B34-B30</f>
        <v>57.1782371708312</v>
      </c>
      <c r="C37" s="16" t="n">
        <f aca="false">C34-C30</f>
        <v>46.6370057849803</v>
      </c>
      <c r="D37" s="16" t="n">
        <f aca="false">D34-D30</f>
        <v>-181.69225982854</v>
      </c>
    </row>
    <row r="38" customFormat="false" ht="15" hidden="false" customHeight="false" outlineLevel="0" collapsed="false">
      <c r="A38" s="7" t="s">
        <v>55</v>
      </c>
      <c r="B38" s="13" t="n">
        <f aca="false">B37*12</f>
        <v>686.138846049974</v>
      </c>
      <c r="C38" s="13" t="n">
        <f aca="false">C37*12</f>
        <v>559.644069419763</v>
      </c>
      <c r="D38" s="13" t="n">
        <f aca="false">D37*12</f>
        <v>-2180.30711794248</v>
      </c>
    </row>
    <row r="39" customFormat="false" ht="15" hidden="false" customHeight="false" outlineLevel="0" collapsed="false">
      <c r="A39" s="15" t="s">
        <v>56</v>
      </c>
      <c r="B39" s="17" t="n">
        <f aca="false">IF(B29=0,0,B38/B29)</f>
        <v>0.0103960431219693</v>
      </c>
      <c r="C39" s="17" t="n">
        <f aca="false">IF(C29=0,0,C38/C29)</f>
        <v>0.0162215672295584</v>
      </c>
      <c r="D39" s="17" t="n">
        <f aca="false">IF(D29=0,0,D38/D29)</f>
        <v>-0.0190253675213131</v>
      </c>
    </row>
    <row r="40" customFormat="false" ht="15" hidden="false" customHeight="false" outlineLevel="0" collapsed="false">
      <c r="A40" s="15" t="s">
        <v>57</v>
      </c>
      <c r="B40" s="17" t="n">
        <f aca="false">IF(B6=0,0,B35/B6)</f>
        <v>0.06636</v>
      </c>
      <c r="C40" s="17" t="n">
        <f aca="false">IF(C6=0,0,C35/C6)</f>
        <v>0.0676</v>
      </c>
      <c r="D40" s="17" t="n">
        <f aca="false">IF(D6=0,0,D35/D6)</f>
        <v>0.06265</v>
      </c>
    </row>
    <row r="41" customFormat="false" ht="15" hidden="false" customHeight="false" outlineLevel="0" collapsed="false">
      <c r="A41" s="15" t="s">
        <v>58</v>
      </c>
      <c r="B41" s="18" t="n">
        <f aca="false">IF(B30=0,0,B34/B30)</f>
        <v>1.05451663876291</v>
      </c>
      <c r="C41" s="18" t="n">
        <f aca="false">IF(C30=0,0,C34/C30)</f>
        <v>1.05841579096591</v>
      </c>
      <c r="D41" s="18" t="n">
        <f aca="false">IF(D30=0,0,D34/D30)</f>
        <v>0.901913037894705</v>
      </c>
    </row>
    <row r="42" customFormat="false" ht="15" hidden="false" customHeight="false" outlineLevel="0" collapsed="false">
      <c r="A42" s="7" t="s">
        <v>59</v>
      </c>
      <c r="B42" s="19" t="n">
        <f aca="false">IF(B27=0,0,B14/B27)</f>
        <v>0.0087962962962963</v>
      </c>
      <c r="C42" s="19" t="n">
        <f aca="false">IF(C27=0,0,C14/C27)</f>
        <v>0.00970873786407767</v>
      </c>
      <c r="D42" s="19" t="n">
        <f aca="false">IF(D27=0,0,D14/D27)</f>
        <v>0.00817822899041173</v>
      </c>
    </row>
    <row r="43" customFormat="false" ht="15" hidden="false" customHeight="false" outlineLevel="0" collapsed="false">
      <c r="A43" s="7" t="s">
        <v>60</v>
      </c>
      <c r="B43" s="20" t="str">
        <f aca="false">IF(B42&gt;=0.01,"Passes","Below 1%")</f>
        <v>Below 1%</v>
      </c>
      <c r="C43" s="20" t="str">
        <f aca="false">IF(C42&gt;=0.01,"Passes","Below 1%")</f>
        <v>Below 1%</v>
      </c>
      <c r="D43" s="20" t="str">
        <f aca="false">IF(D42&gt;=0.01,"Passes","Below 1%")</f>
        <v>Below 1%</v>
      </c>
    </row>
    <row r="44" customFormat="false" ht="15" hidden="false" customHeight="false" outlineLevel="0" collapsed="false">
      <c r="A44" s="7" t="s">
        <v>61</v>
      </c>
      <c r="B44" s="20" t="str">
        <f aca="false">IF(B37&gt;0,"Positive","Negative")</f>
        <v>Positive</v>
      </c>
      <c r="C44" s="20" t="str">
        <f aca="false">IF(C37&gt;0,"Positive","Negative")</f>
        <v>Positive</v>
      </c>
      <c r="D44" s="20" t="str">
        <f aca="false">IF(D37&gt;0,"Positive","Negative")</f>
        <v>Negative</v>
      </c>
    </row>
    <row r="46" customFormat="false" ht="15" hidden="false" customHeight="false" outlineLevel="0" collapsed="false">
      <c r="A46" s="21" t="s">
        <v>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4.45" hidden="false" customHeight="false" outlineLevel="0" collapsed="false">
      <c r="B2" s="22" t="s">
        <v>0</v>
      </c>
    </row>
    <row r="3" customFormat="false" ht="15" hidden="false" customHeight="false" outlineLevel="0" collapsed="false">
      <c r="B3" s="23" t="s">
        <v>63</v>
      </c>
    </row>
    <row r="4" customFormat="false" ht="15" hidden="false" customHeight="false" outlineLevel="0" collapsed="false">
      <c r="B4" s="24"/>
    </row>
    <row r="5" customFormat="false" ht="16.15" hidden="false" customHeight="false" outlineLevel="0" collapsed="false">
      <c r="B5" s="25" t="s">
        <v>64</v>
      </c>
    </row>
    <row r="6" customFormat="false" ht="26.85" hidden="false" customHeight="false" outlineLevel="0" collapsed="false">
      <c r="B6" s="24" t="s">
        <v>65</v>
      </c>
    </row>
    <row r="7" customFormat="false" ht="26.85" hidden="false" customHeight="false" outlineLevel="0" collapsed="false">
      <c r="B7" s="24" t="s">
        <v>66</v>
      </c>
    </row>
    <row r="8" customFormat="false" ht="26.85" hidden="false" customHeight="false" outlineLevel="0" collapsed="false">
      <c r="B8" s="24" t="s">
        <v>67</v>
      </c>
    </row>
    <row r="9" customFormat="false" ht="15" hidden="false" customHeight="false" outlineLevel="0" collapsed="false">
      <c r="B9" s="24" t="s">
        <v>68</v>
      </c>
    </row>
    <row r="10" customFormat="false" ht="26.85" hidden="false" customHeight="false" outlineLevel="0" collapsed="false">
      <c r="B10" s="24" t="s">
        <v>69</v>
      </c>
    </row>
    <row r="11" customFormat="false" ht="15" hidden="false" customHeight="false" outlineLevel="0" collapsed="false">
      <c r="B11" s="24"/>
    </row>
    <row r="12" customFormat="false" ht="16.15" hidden="false" customHeight="false" outlineLevel="0" collapsed="false">
      <c r="B12" s="25" t="s">
        <v>70</v>
      </c>
    </row>
    <row r="13" customFormat="false" ht="26.85" hidden="false" customHeight="false" outlineLevel="0" collapsed="false">
      <c r="B13" s="24" t="s">
        <v>71</v>
      </c>
    </row>
    <row r="14" customFormat="false" ht="26.85" hidden="false" customHeight="false" outlineLevel="0" collapsed="false">
      <c r="B14" s="24" t="s">
        <v>72</v>
      </c>
    </row>
    <row r="15" customFormat="false" ht="26.85" hidden="false" customHeight="false" outlineLevel="0" collapsed="false">
      <c r="B15" s="24" t="s">
        <v>73</v>
      </c>
    </row>
    <row r="16" customFormat="false" ht="26.85" hidden="false" customHeight="false" outlineLevel="0" collapsed="false">
      <c r="B16" s="24" t="s">
        <v>74</v>
      </c>
    </row>
    <row r="17" customFormat="false" ht="26.85" hidden="false" customHeight="false" outlineLevel="0" collapsed="false">
      <c r="B17" s="24" t="s">
        <v>75</v>
      </c>
    </row>
    <row r="18" customFormat="false" ht="15" hidden="false" customHeight="false" outlineLevel="0" collapsed="false">
      <c r="B18" s="24"/>
    </row>
    <row r="19" customFormat="false" ht="16.15" hidden="false" customHeight="false" outlineLevel="0" collapsed="false">
      <c r="B19" s="25" t="s">
        <v>76</v>
      </c>
    </row>
    <row r="20" customFormat="false" ht="26.85" hidden="false" customHeight="false" outlineLevel="0" collapsed="false">
      <c r="B20" s="24" t="s">
        <v>77</v>
      </c>
    </row>
    <row r="21" customFormat="false" ht="26.85" hidden="false" customHeight="false" outlineLevel="0" collapsed="false">
      <c r="B21" s="24" t="s">
        <v>78</v>
      </c>
    </row>
    <row r="22" customFormat="false" ht="26.85" hidden="false" customHeight="false" outlineLevel="0" collapsed="false">
      <c r="B22" s="24" t="s">
        <v>79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2026-09-27T17:31:50Z</dcterms:created>
  <dc:creator>openpyxl</dc:creator>
  <dc:description/>
  <dc:language>en-US</dc:language>
  <cp:lastModifiedBy/>
  <dcterms:modified xsi:type="dcterms:W3CDTF">2026-09-27T17:31:50Z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